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69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<sst xmlns="http://schemas.openxmlformats.org/spreadsheetml/2006/main" count="160" uniqueCount="72">
  <si>
    <t>Дата</t>
  </si>
  <si>
    <t>Единица</t>
  </si>
  <si>
    <t>№</t>
  </si>
  <si>
    <t>Наименование нефинансового актива</t>
  </si>
  <si>
    <t>измере-</t>
  </si>
  <si>
    <t>п/п</t>
  </si>
  <si>
    <t>ния</t>
  </si>
  <si>
    <t>сумма</t>
  </si>
  <si>
    <t>1.</t>
  </si>
  <si>
    <t>27.04.2012</t>
  </si>
  <si>
    <t>руб.</t>
  </si>
  <si>
    <t>2.</t>
  </si>
  <si>
    <t xml:space="preserve">25.07.2012 </t>
  </si>
  <si>
    <t>3.</t>
  </si>
  <si>
    <t>18.09.2012</t>
  </si>
  <si>
    <t>4.</t>
  </si>
  <si>
    <t>15.11.2012</t>
  </si>
  <si>
    <t>5.</t>
  </si>
  <si>
    <t>20.11.2012</t>
  </si>
  <si>
    <t>ИТОГО</t>
  </si>
  <si>
    <t>ВСЕГО сумма</t>
  </si>
  <si>
    <t>Погашение</t>
  </si>
  <si>
    <t xml:space="preserve">срок </t>
  </si>
  <si>
    <t>до 20.12.2014</t>
  </si>
  <si>
    <t>до 17.07.2015</t>
  </si>
  <si>
    <t>до 20.04.2015</t>
  </si>
  <si>
    <t>до 04.09.2015</t>
  </si>
  <si>
    <t>до 05.11.2015</t>
  </si>
  <si>
    <t>до 20.12.2015</t>
  </si>
  <si>
    <t>Бюджетные кредиты</t>
  </si>
  <si>
    <t>6.</t>
  </si>
  <si>
    <t>до 20.12.2016</t>
  </si>
  <si>
    <t>до 14.08.2017</t>
  </si>
  <si>
    <t>Бюджетный кредит  №02-32/24</t>
  </si>
  <si>
    <t>Бюджетный кредит №02-32/37</t>
  </si>
  <si>
    <t xml:space="preserve">Бюджетный кредит  №02-32/49 </t>
  </si>
  <si>
    <t xml:space="preserve">Бюджетный кредит  №02-32/64 </t>
  </si>
  <si>
    <t xml:space="preserve">Бюджетный кредит  №02-32/66 </t>
  </si>
  <si>
    <t>Бюджетный кредит  №02-32/14-8</t>
  </si>
  <si>
    <t>проценты</t>
  </si>
  <si>
    <t>27.08.2014</t>
  </si>
  <si>
    <t>7.</t>
  </si>
  <si>
    <t>8.</t>
  </si>
  <si>
    <t>17.12.2014</t>
  </si>
  <si>
    <t>Бюджетный кредит  №02-32/14-34</t>
  </si>
  <si>
    <t>18.12.2014</t>
  </si>
  <si>
    <t>Бюджетный кредит  №02-32/14-40</t>
  </si>
  <si>
    <t>остаток на н.г.</t>
  </si>
  <si>
    <t>сумма погашения</t>
  </si>
  <si>
    <t>остаток на к.г.</t>
  </si>
  <si>
    <t>процент</t>
  </si>
  <si>
    <t>сумма процентов</t>
  </si>
  <si>
    <t>ставка рефинс 8,25</t>
  </si>
  <si>
    <t>25.12.2016-608000, 17.12.2017 - 912000</t>
  </si>
  <si>
    <t>до 25.12.2016</t>
  </si>
  <si>
    <t>до 17.12.2017</t>
  </si>
  <si>
    <t>до 25.12.2017</t>
  </si>
  <si>
    <t>до 12.08.2018</t>
  </si>
  <si>
    <t>22.12.2016</t>
  </si>
  <si>
    <t>Бюджетный кредит соглашение 65 от 22.12.2016</t>
  </si>
  <si>
    <t>до 20.12.2019</t>
  </si>
  <si>
    <t>от 25.12.2018</t>
  </si>
  <si>
    <t>Бюджетный кредит соглашение  33 от 06.12.2017</t>
  </si>
  <si>
    <t>06.12.2017</t>
  </si>
  <si>
    <t>08.08.2018</t>
  </si>
  <si>
    <t>Бюджетный кредит соглашение  33 от 08.08.2018</t>
  </si>
  <si>
    <t>до 25.12.2019</t>
  </si>
  <si>
    <t>до 01.12.2020</t>
  </si>
  <si>
    <t>до 20.12.2020</t>
  </si>
  <si>
    <t>до 01.08.2021</t>
  </si>
  <si>
    <t>Бюджетные кредиты Батецкого сельского поселения</t>
  </si>
  <si>
    <t>Председатель комитета финансов                                     Т.Ю. Егорова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</si>
</sst>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12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2" fillId="33" borderId="14" xfId="0" applyFont="1" applyFill="1" applyBorder="1" applyAlignment="1">
      <alignment horizontal="centerContinuous" wrapText="1"/>
    </xf>
    <xf numFmtId="2" fontId="2" fillId="0" borderId="18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/>
    </xf>
    <xf numFmtId="4" fontId="2" fillId="0" borderId="24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25" xfId="0" applyNumberFormat="1" applyFont="1" applyBorder="1" applyAlignment="1">
      <alignment vertical="center"/>
    </xf>
    <xf numFmtId="2" fontId="2" fillId="0" borderId="26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2" fontId="2" fillId="0" borderId="23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49" fontId="2" fillId="0" borderId="23" xfId="0" applyNumberFormat="1" applyFont="1" applyBorder="1" applyAlignment="1">
      <alignment vertical="center"/>
    </xf>
    <xf numFmtId="0" fontId="2" fillId="0" borderId="13" xfId="0" applyFont="1" applyBorder="1" applyAlignment="1">
      <alignment vertical="top"/>
    </xf>
    <xf numFmtId="49" fontId="2" fillId="0" borderId="27" xfId="0" applyNumberFormat="1" applyFont="1" applyBorder="1" applyAlignment="1">
      <alignment vertical="top" wrapText="1"/>
    </xf>
    <xf numFmtId="0" fontId="2" fillId="0" borderId="27" xfId="0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 wrapText="1"/>
    </xf>
    <xf numFmtId="4" fontId="2" fillId="0" borderId="27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2" fontId="2" fillId="0" borderId="27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/>
    </xf>
    <xf numFmtId="0" fontId="3" fillId="0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centerContinuous" wrapText="1"/>
    </xf>
    <xf numFmtId="0" fontId="2" fillId="0" borderId="32" xfId="0" applyFont="1" applyFill="1" applyBorder="1" applyAlignment="1">
      <alignment horizontal="centerContinuous"/>
    </xf>
    <xf numFmtId="0" fontId="2" fillId="0" borderId="33" xfId="0" applyFont="1" applyFill="1" applyBorder="1" applyAlignment="1">
      <alignment horizontal="centerContinuous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37" fillId="0" borderId="0" xfId="0" applyFont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top" wrapText="1"/>
    </xf>
    <xf numFmtId="0" fontId="3" fillId="33" borderId="27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vertical="top" wrapText="1"/>
    </xf>
    <xf numFmtId="0" fontId="2" fillId="33" borderId="37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"/>
  <sheetViews>
    <sheetView tabSelected="1" zoomScale="75" zoomScaleNormal="75" zoomScalePageLayoutView="0" workbookViewId="0" topLeftCell="A1">
      <selection activeCell="AE9" sqref="AE9"/>
    </sheetView>
  </sheetViews>
  <sheetFormatPr defaultColWidth="9.140625" defaultRowHeight="15"/>
  <cols>
    <col min="1" max="1" width="5.28125" style="0" customWidth="1"/>
    <col min="2" max="2" width="14.421875" style="0" customWidth="1"/>
    <col min="3" max="3" width="22.7109375" style="0" customWidth="1"/>
    <col min="4" max="4" width="14.57421875" style="0" hidden="1" customWidth="1"/>
    <col min="5" max="5" width="16.8515625" style="0" hidden="1" customWidth="1"/>
    <col min="6" max="6" width="23.28125" style="22" hidden="1" customWidth="1"/>
    <col min="7" max="7" width="17.140625" style="0" hidden="1" customWidth="1"/>
    <col min="8" max="8" width="16.57421875" style="0" hidden="1" customWidth="1"/>
    <col min="9" max="9" width="18.140625" style="0" hidden="1" customWidth="1"/>
    <col min="10" max="10" width="13.7109375" style="0" hidden="1" customWidth="1"/>
    <col min="11" max="11" width="17.00390625" style="0" hidden="1" customWidth="1"/>
    <col min="12" max="12" width="16.57421875" style="22" hidden="1" customWidth="1"/>
    <col min="13" max="13" width="16.421875" style="0" hidden="1" customWidth="1"/>
    <col min="14" max="14" width="15.00390625" style="0" hidden="1" customWidth="1"/>
    <col min="15" max="16" width="16.421875" style="0" hidden="1" customWidth="1"/>
    <col min="17" max="17" width="15.00390625" style="0" hidden="1" customWidth="1"/>
    <col min="18" max="18" width="17.00390625" style="0" hidden="1" customWidth="1"/>
    <col min="19" max="19" width="16.140625" style="0" hidden="1" customWidth="1"/>
    <col min="20" max="20" width="16.00390625" style="0" hidden="1" customWidth="1"/>
    <col min="21" max="21" width="18.8515625" style="0" hidden="1" customWidth="1"/>
    <col min="22" max="22" width="16.140625" style="0" hidden="1" customWidth="1"/>
    <col min="23" max="23" width="16.00390625" style="0" hidden="1" customWidth="1"/>
    <col min="24" max="24" width="0.71875" style="0" hidden="1" customWidth="1"/>
    <col min="25" max="25" width="15.8515625" style="0" hidden="1" customWidth="1"/>
    <col min="26" max="26" width="15.28125" style="0" hidden="1" customWidth="1"/>
    <col min="27" max="27" width="17.7109375" style="0" hidden="1" customWidth="1"/>
    <col min="28" max="28" width="15.8515625" style="0" hidden="1" customWidth="1"/>
    <col min="29" max="29" width="13.00390625" style="0" hidden="1" customWidth="1"/>
    <col min="30" max="30" width="17.421875" style="0" customWidth="1"/>
    <col min="31" max="31" width="16.8515625" style="0" customWidth="1"/>
    <col min="32" max="32" width="19.140625" style="0" customWidth="1"/>
    <col min="33" max="33" width="14.28125" style="0" customWidth="1"/>
    <col min="34" max="34" width="11.8515625" style="0" customWidth="1"/>
    <col min="35" max="35" width="12.7109375" style="0" customWidth="1"/>
    <col min="36" max="42" width="17.140625" style="0" customWidth="1"/>
    <col min="43" max="43" width="17.00390625" style="0" customWidth="1"/>
    <col min="44" max="45" width="13.8515625" style="0" customWidth="1"/>
    <col min="46" max="46" width="17.8515625" style="0" customWidth="1"/>
    <col min="47" max="47" width="22.8515625" style="0" customWidth="1"/>
  </cols>
  <sheetData>
    <row r="1" spans="3:10" ht="39" customHeight="1">
      <c r="C1" s="21" t="s">
        <v>70</v>
      </c>
      <c r="J1" t="s">
        <v>52</v>
      </c>
    </row>
    <row r="2" ht="53.25" customHeight="1" thickBot="1"/>
    <row r="3" spans="1:47" ht="15.75">
      <c r="A3" s="59"/>
      <c r="B3" s="70" t="s">
        <v>0</v>
      </c>
      <c r="C3" s="46"/>
      <c r="D3" s="46" t="s">
        <v>1</v>
      </c>
      <c r="E3" s="73" t="s">
        <v>20</v>
      </c>
      <c r="F3" s="66"/>
      <c r="G3" s="67"/>
      <c r="H3" s="67"/>
      <c r="I3" s="67"/>
      <c r="J3" s="67"/>
      <c r="K3" s="67"/>
      <c r="L3" s="77"/>
      <c r="M3" s="77"/>
      <c r="N3" s="77"/>
      <c r="O3" s="77"/>
      <c r="P3" s="77"/>
      <c r="Q3" s="78"/>
      <c r="R3" s="66" t="s">
        <v>21</v>
      </c>
      <c r="S3" s="67"/>
      <c r="T3" s="67"/>
      <c r="U3" s="67"/>
      <c r="V3" s="67"/>
      <c r="W3" s="67"/>
      <c r="X3" s="47"/>
      <c r="Y3" s="47"/>
      <c r="Z3" s="47"/>
      <c r="AA3" s="47"/>
      <c r="AB3" s="47"/>
      <c r="AC3" s="48"/>
      <c r="AD3" s="47"/>
      <c r="AE3" s="47"/>
      <c r="AF3" s="47"/>
      <c r="AG3" s="47"/>
      <c r="AH3" s="47"/>
      <c r="AI3" s="48"/>
      <c r="AJ3" s="47"/>
      <c r="AK3" s="47"/>
      <c r="AL3" s="47"/>
      <c r="AM3" s="47"/>
      <c r="AN3" s="47"/>
      <c r="AO3" s="48"/>
      <c r="AP3" s="47"/>
      <c r="AQ3" s="47"/>
      <c r="AR3" s="47"/>
      <c r="AS3" s="47"/>
      <c r="AT3" s="47"/>
      <c r="AU3" s="48"/>
    </row>
    <row r="4" spans="1:47" ht="16.5" thickBot="1">
      <c r="A4" s="60" t="s">
        <v>2</v>
      </c>
      <c r="B4" s="71"/>
      <c r="C4" s="82" t="s">
        <v>3</v>
      </c>
      <c r="D4" s="49" t="s">
        <v>4</v>
      </c>
      <c r="E4" s="74"/>
      <c r="F4" s="79"/>
      <c r="G4" s="80"/>
      <c r="H4" s="80"/>
      <c r="I4" s="80"/>
      <c r="J4" s="80"/>
      <c r="K4" s="80"/>
      <c r="L4" s="80"/>
      <c r="M4" s="80"/>
      <c r="N4" s="80"/>
      <c r="O4" s="80"/>
      <c r="P4" s="80"/>
      <c r="Q4" s="81"/>
      <c r="R4" s="68"/>
      <c r="S4" s="69"/>
      <c r="T4" s="69"/>
      <c r="U4" s="69"/>
      <c r="V4" s="69"/>
      <c r="W4" s="69"/>
      <c r="X4" s="50"/>
      <c r="Y4" s="50"/>
      <c r="Z4" s="50"/>
      <c r="AA4" s="50"/>
      <c r="AB4" s="50"/>
      <c r="AC4" s="51"/>
      <c r="AD4" s="50"/>
      <c r="AE4" s="50"/>
      <c r="AF4" s="50"/>
      <c r="AG4" s="50"/>
      <c r="AH4" s="50"/>
      <c r="AI4" s="51"/>
      <c r="AJ4" s="50"/>
      <c r="AK4" s="50"/>
      <c r="AL4" s="50"/>
      <c r="AM4" s="50"/>
      <c r="AN4" s="50"/>
      <c r="AO4" s="51"/>
      <c r="AP4" s="50"/>
      <c r="AQ4" s="50"/>
      <c r="AR4" s="50"/>
      <c r="AS4" s="50"/>
      <c r="AT4" s="50"/>
      <c r="AU4" s="51"/>
    </row>
    <row r="5" spans="1:47" ht="15.75">
      <c r="A5" s="60" t="s">
        <v>5</v>
      </c>
      <c r="B5" s="71"/>
      <c r="C5" s="83"/>
      <c r="D5" s="49" t="s">
        <v>6</v>
      </c>
      <c r="E5" s="75"/>
      <c r="F5" s="52">
        <v>2015</v>
      </c>
      <c r="G5" s="53"/>
      <c r="H5" s="53"/>
      <c r="I5" s="53"/>
      <c r="J5" s="53"/>
      <c r="K5" s="54"/>
      <c r="L5" s="85">
        <v>2016</v>
      </c>
      <c r="M5" s="86"/>
      <c r="N5" s="86"/>
      <c r="O5" s="86"/>
      <c r="P5" s="86"/>
      <c r="Q5" s="87"/>
      <c r="R5" s="63">
        <v>2017</v>
      </c>
      <c r="S5" s="64"/>
      <c r="T5" s="64"/>
      <c r="U5" s="64"/>
      <c r="V5" s="64"/>
      <c r="W5" s="65"/>
      <c r="X5" s="63">
        <v>2018</v>
      </c>
      <c r="Y5" s="64"/>
      <c r="Z5" s="64"/>
      <c r="AA5" s="64"/>
      <c r="AB5" s="64"/>
      <c r="AC5" s="65"/>
      <c r="AD5" s="63">
        <v>2019</v>
      </c>
      <c r="AE5" s="64"/>
      <c r="AF5" s="64"/>
      <c r="AG5" s="64"/>
      <c r="AH5" s="64"/>
      <c r="AI5" s="65"/>
      <c r="AJ5" s="63">
        <v>2020</v>
      </c>
      <c r="AK5" s="64"/>
      <c r="AL5" s="64"/>
      <c r="AM5" s="64"/>
      <c r="AN5" s="64"/>
      <c r="AO5" s="65"/>
      <c r="AP5" s="63">
        <v>2021</v>
      </c>
      <c r="AQ5" s="64"/>
      <c r="AR5" s="64"/>
      <c r="AS5" s="64"/>
      <c r="AT5" s="64"/>
      <c r="AU5" s="65"/>
    </row>
    <row r="6" spans="1:47" ht="35.25" customHeight="1" thickBot="1">
      <c r="A6" s="61"/>
      <c r="B6" s="72"/>
      <c r="C6" s="84"/>
      <c r="D6" s="55" t="s">
        <v>6</v>
      </c>
      <c r="E6" s="76"/>
      <c r="F6" s="56" t="s">
        <v>22</v>
      </c>
      <c r="G6" s="57" t="s">
        <v>47</v>
      </c>
      <c r="H6" s="57" t="s">
        <v>48</v>
      </c>
      <c r="I6" s="57" t="s">
        <v>49</v>
      </c>
      <c r="J6" s="57" t="s">
        <v>50</v>
      </c>
      <c r="K6" s="58" t="s">
        <v>51</v>
      </c>
      <c r="L6" s="56" t="s">
        <v>22</v>
      </c>
      <c r="M6" s="57" t="s">
        <v>47</v>
      </c>
      <c r="N6" s="57" t="s">
        <v>48</v>
      </c>
      <c r="O6" s="57" t="s">
        <v>49</v>
      </c>
      <c r="P6" s="57" t="s">
        <v>50</v>
      </c>
      <c r="Q6" s="58" t="s">
        <v>51</v>
      </c>
      <c r="R6" s="56" t="s">
        <v>22</v>
      </c>
      <c r="S6" s="57" t="s">
        <v>47</v>
      </c>
      <c r="T6" s="57" t="s">
        <v>48</v>
      </c>
      <c r="U6" s="57" t="s">
        <v>49</v>
      </c>
      <c r="V6" s="57" t="s">
        <v>50</v>
      </c>
      <c r="W6" s="58" t="s">
        <v>51</v>
      </c>
      <c r="X6" s="56" t="s">
        <v>22</v>
      </c>
      <c r="Y6" s="57" t="s">
        <v>47</v>
      </c>
      <c r="Z6" s="57" t="s">
        <v>48</v>
      </c>
      <c r="AA6" s="57" t="s">
        <v>49</v>
      </c>
      <c r="AB6" s="57" t="s">
        <v>50</v>
      </c>
      <c r="AC6" s="58" t="s">
        <v>51</v>
      </c>
      <c r="AD6" s="56" t="s">
        <v>22</v>
      </c>
      <c r="AE6" s="57" t="s">
        <v>47</v>
      </c>
      <c r="AF6" s="57" t="s">
        <v>48</v>
      </c>
      <c r="AG6" s="57" t="s">
        <v>49</v>
      </c>
      <c r="AH6" s="57" t="s">
        <v>50</v>
      </c>
      <c r="AI6" s="58" t="s">
        <v>51</v>
      </c>
      <c r="AJ6" s="56" t="s">
        <v>22</v>
      </c>
      <c r="AK6" s="57" t="s">
        <v>47</v>
      </c>
      <c r="AL6" s="57" t="s">
        <v>48</v>
      </c>
      <c r="AM6" s="57" t="s">
        <v>49</v>
      </c>
      <c r="AN6" s="57" t="s">
        <v>50</v>
      </c>
      <c r="AO6" s="58" t="s">
        <v>51</v>
      </c>
      <c r="AP6" s="56" t="s">
        <v>22</v>
      </c>
      <c r="AQ6" s="57" t="s">
        <v>47</v>
      </c>
      <c r="AR6" s="57" t="s">
        <v>48</v>
      </c>
      <c r="AS6" s="57" t="s">
        <v>49</v>
      </c>
      <c r="AT6" s="57" t="s">
        <v>50</v>
      </c>
      <c r="AU6" s="58" t="s">
        <v>51</v>
      </c>
    </row>
    <row r="7" spans="1:47" ht="43.5" customHeight="1">
      <c r="A7" s="10" t="s">
        <v>8</v>
      </c>
      <c r="B7" s="11"/>
      <c r="C7" s="12"/>
      <c r="D7" s="13" t="s">
        <v>10</v>
      </c>
      <c r="E7" s="26">
        <v>4000000</v>
      </c>
      <c r="F7" s="33"/>
      <c r="G7" s="14">
        <v>4000000</v>
      </c>
      <c r="H7" s="14">
        <v>1600000</v>
      </c>
      <c r="I7" s="14">
        <f>G7-H7</f>
        <v>2400000</v>
      </c>
      <c r="J7" s="14">
        <v>4.125</v>
      </c>
      <c r="K7" s="28">
        <f>(I7/100*J7)/365*223+(2160000/100*J7)/365*3</f>
        <v>61217.26027397261</v>
      </c>
      <c r="L7" s="33"/>
      <c r="M7" s="14"/>
      <c r="N7" s="14"/>
      <c r="O7" s="14"/>
      <c r="P7" s="14"/>
      <c r="Q7" s="28"/>
      <c r="R7" s="27"/>
      <c r="S7" s="14">
        <v>0</v>
      </c>
      <c r="T7" s="14">
        <v>0</v>
      </c>
      <c r="U7" s="15"/>
      <c r="V7" s="14">
        <v>0</v>
      </c>
      <c r="W7" s="28">
        <v>0</v>
      </c>
      <c r="X7" s="35"/>
      <c r="Y7" s="14">
        <v>0</v>
      </c>
      <c r="Z7" s="14">
        <v>0</v>
      </c>
      <c r="AA7" s="15"/>
      <c r="AB7" s="14">
        <v>0</v>
      </c>
      <c r="AC7" s="28">
        <v>0</v>
      </c>
      <c r="AD7" s="35"/>
      <c r="AE7" s="14">
        <v>0</v>
      </c>
      <c r="AF7" s="14">
        <v>0</v>
      </c>
      <c r="AG7" s="15"/>
      <c r="AH7" s="14">
        <v>0</v>
      </c>
      <c r="AI7" s="28">
        <v>0</v>
      </c>
      <c r="AJ7" s="35"/>
      <c r="AK7" s="14">
        <v>0</v>
      </c>
      <c r="AL7" s="14">
        <v>0</v>
      </c>
      <c r="AM7" s="15"/>
      <c r="AN7" s="14">
        <v>0</v>
      </c>
      <c r="AO7" s="28">
        <v>0</v>
      </c>
      <c r="AP7" s="35"/>
      <c r="AQ7" s="14">
        <v>0</v>
      </c>
      <c r="AR7" s="14">
        <v>0</v>
      </c>
      <c r="AS7" s="15"/>
      <c r="AT7" s="14">
        <v>0</v>
      </c>
      <c r="AU7" s="28">
        <v>0</v>
      </c>
    </row>
    <row r="8" spans="1:47" ht="52.5" customHeight="1">
      <c r="A8" s="10" t="s">
        <v>11</v>
      </c>
      <c r="B8" s="11"/>
      <c r="C8" s="12"/>
      <c r="D8" s="13" t="s">
        <v>10</v>
      </c>
      <c r="E8" s="26">
        <v>1700000</v>
      </c>
      <c r="F8" s="33" t="s">
        <v>53</v>
      </c>
      <c r="G8" s="14">
        <v>1700000</v>
      </c>
      <c r="H8" s="14">
        <v>680000</v>
      </c>
      <c r="I8" s="14">
        <v>1520000</v>
      </c>
      <c r="J8" s="14">
        <v>0.1</v>
      </c>
      <c r="K8" s="28">
        <f>(I8/100*J8)/365*365</f>
        <v>1520</v>
      </c>
      <c r="L8" s="33" t="s">
        <v>54</v>
      </c>
      <c r="M8" s="14">
        <v>1520000</v>
      </c>
      <c r="N8" s="14">
        <v>608000</v>
      </c>
      <c r="O8" s="14">
        <f>M8-N8</f>
        <v>912000</v>
      </c>
      <c r="P8" s="14">
        <v>0.1</v>
      </c>
      <c r="Q8" s="28">
        <f>(M8/100*P8)/366*355+(O8/100*P8)/366*9+((M8-61000)/100*P8)/366*2</f>
        <v>1504.7158469945357</v>
      </c>
      <c r="R8" s="33" t="s">
        <v>55</v>
      </c>
      <c r="S8" s="14">
        <f>O8</f>
        <v>912000</v>
      </c>
      <c r="T8" s="14">
        <v>912000</v>
      </c>
      <c r="U8" s="14">
        <f>S8-T8</f>
        <v>0</v>
      </c>
      <c r="V8" s="14">
        <v>0.1</v>
      </c>
      <c r="W8" s="28">
        <f>(S8/100*V8)/365*325+((S8-92000)/100*V8)/365*15</f>
        <v>845.7534246575342</v>
      </c>
      <c r="X8" s="35"/>
      <c r="Y8" s="14">
        <v>0</v>
      </c>
      <c r="Z8" s="14">
        <v>0</v>
      </c>
      <c r="AA8" s="15"/>
      <c r="AB8" s="14">
        <v>0</v>
      </c>
      <c r="AC8" s="28">
        <v>0</v>
      </c>
      <c r="AD8" s="35"/>
      <c r="AE8" s="14">
        <v>0</v>
      </c>
      <c r="AF8" s="14">
        <v>0</v>
      </c>
      <c r="AG8" s="15"/>
      <c r="AH8" s="14">
        <v>0</v>
      </c>
      <c r="AI8" s="28">
        <v>0</v>
      </c>
      <c r="AJ8" s="35"/>
      <c r="AK8" s="14">
        <v>0</v>
      </c>
      <c r="AL8" s="14">
        <v>0</v>
      </c>
      <c r="AM8" s="15"/>
      <c r="AN8" s="14">
        <v>0</v>
      </c>
      <c r="AO8" s="28">
        <v>0</v>
      </c>
      <c r="AP8" s="35"/>
      <c r="AQ8" s="14">
        <v>0</v>
      </c>
      <c r="AR8" s="14">
        <v>0</v>
      </c>
      <c r="AS8" s="15"/>
      <c r="AT8" s="14">
        <v>0</v>
      </c>
      <c r="AU8" s="28">
        <v>0</v>
      </c>
    </row>
    <row r="9" spans="1:47" ht="51.75" customHeight="1">
      <c r="A9" s="10" t="s">
        <v>13</v>
      </c>
      <c r="B9" s="11"/>
      <c r="C9" s="12"/>
      <c r="D9" s="13" t="s">
        <v>10</v>
      </c>
      <c r="E9" s="26">
        <v>621000</v>
      </c>
      <c r="F9" s="33"/>
      <c r="G9" s="14"/>
      <c r="H9" s="14"/>
      <c r="I9" s="14">
        <v>2160000</v>
      </c>
      <c r="J9" s="14">
        <v>0.1</v>
      </c>
      <c r="K9" s="28">
        <f>(I9/100*J9)/365*140</f>
        <v>828.4931506849315</v>
      </c>
      <c r="L9" s="33" t="s">
        <v>54</v>
      </c>
      <c r="M9" s="14">
        <f>I9</f>
        <v>2160000</v>
      </c>
      <c r="N9" s="14">
        <v>0</v>
      </c>
      <c r="O9" s="14">
        <f>M9-N9</f>
        <v>2160000</v>
      </c>
      <c r="P9" s="14">
        <v>0.1</v>
      </c>
      <c r="Q9" s="28">
        <f>(M9/100*P9)/366*366</f>
        <v>2160</v>
      </c>
      <c r="R9" s="27" t="s">
        <v>56</v>
      </c>
      <c r="S9" s="14">
        <f>O9</f>
        <v>2160000</v>
      </c>
      <c r="T9" s="14">
        <v>864000</v>
      </c>
      <c r="U9" s="14">
        <f>S9-T9</f>
        <v>1296000</v>
      </c>
      <c r="V9" s="14">
        <v>0.1</v>
      </c>
      <c r="W9" s="28">
        <f>(S9/100*V9)/365*325+((U9-88000)/100*V9)/365*15+((U9-864000)/100*V9)/365*25</f>
        <v>2002.5205479452054</v>
      </c>
      <c r="X9" s="35" t="s">
        <v>57</v>
      </c>
      <c r="Y9" s="14">
        <f>U9</f>
        <v>1296000</v>
      </c>
      <c r="Z9" s="14">
        <v>1296000</v>
      </c>
      <c r="AA9" s="15">
        <f>Y9-Z9</f>
        <v>0</v>
      </c>
      <c r="AB9" s="14">
        <f>V9</f>
        <v>0.1</v>
      </c>
      <c r="AC9" s="28">
        <v>775.81</v>
      </c>
      <c r="AD9" s="35"/>
      <c r="AE9" s="14">
        <f>AA9</f>
        <v>0</v>
      </c>
      <c r="AF9" s="14">
        <v>0</v>
      </c>
      <c r="AG9" s="15">
        <f>AE9-AF9</f>
        <v>0</v>
      </c>
      <c r="AH9" s="14">
        <f>AB9</f>
        <v>0.1</v>
      </c>
      <c r="AI9" s="28">
        <f>(AE9/100*AH9)/365*224</f>
        <v>0</v>
      </c>
      <c r="AJ9" s="35"/>
      <c r="AK9" s="14">
        <f>AG9</f>
        <v>0</v>
      </c>
      <c r="AL9" s="14">
        <v>0</v>
      </c>
      <c r="AM9" s="15">
        <f>AK9-AL9</f>
        <v>0</v>
      </c>
      <c r="AN9" s="14">
        <f>AH9</f>
        <v>0.1</v>
      </c>
      <c r="AO9" s="28">
        <f>(AK9/100*AN9)/365*224</f>
        <v>0</v>
      </c>
      <c r="AP9" s="35"/>
      <c r="AQ9" s="14">
        <f>AM9</f>
        <v>0</v>
      </c>
      <c r="AR9" s="14">
        <v>0</v>
      </c>
      <c r="AS9" s="15">
        <f>AQ9-AR9</f>
        <v>0</v>
      </c>
      <c r="AT9" s="14">
        <f>AN9</f>
        <v>0.1</v>
      </c>
      <c r="AU9" s="28">
        <f>(AQ9/100*AT9)/365*224</f>
        <v>0</v>
      </c>
    </row>
    <row r="10" spans="1:47" ht="51.75" customHeight="1">
      <c r="A10" s="10" t="s">
        <v>15</v>
      </c>
      <c r="B10" s="11" t="s">
        <v>58</v>
      </c>
      <c r="C10" s="12" t="s">
        <v>59</v>
      </c>
      <c r="D10" s="13" t="s">
        <v>10</v>
      </c>
      <c r="E10" s="26">
        <v>621000</v>
      </c>
      <c r="F10" s="33"/>
      <c r="G10" s="14"/>
      <c r="H10" s="14"/>
      <c r="I10" s="14"/>
      <c r="J10" s="14">
        <v>0.1</v>
      </c>
      <c r="K10" s="28">
        <f>(I10/100*J10)/365*140</f>
        <v>0</v>
      </c>
      <c r="L10" s="33" t="s">
        <v>54</v>
      </c>
      <c r="M10" s="14">
        <f>I10</f>
        <v>0</v>
      </c>
      <c r="N10" s="14">
        <v>0</v>
      </c>
      <c r="O10" s="14">
        <v>547000</v>
      </c>
      <c r="P10" s="14">
        <v>0.1</v>
      </c>
      <c r="Q10" s="28">
        <f>(O10/100*P10)/366*9</f>
        <v>13.450819672131148</v>
      </c>
      <c r="R10" s="27" t="s">
        <v>56</v>
      </c>
      <c r="S10" s="14">
        <f>O10</f>
        <v>547000</v>
      </c>
      <c r="T10" s="14"/>
      <c r="U10" s="14">
        <f>S10-T10</f>
        <v>547000</v>
      </c>
      <c r="V10" s="14">
        <v>0.1</v>
      </c>
      <c r="W10" s="28">
        <f>(S10/100*V10)/365*365</f>
        <v>547</v>
      </c>
      <c r="X10" s="35" t="s">
        <v>61</v>
      </c>
      <c r="Y10" s="14">
        <f>U10</f>
        <v>547000</v>
      </c>
      <c r="Z10" s="14">
        <v>218800</v>
      </c>
      <c r="AA10" s="15">
        <f>Y10-Z10</f>
        <v>328200</v>
      </c>
      <c r="AB10" s="14">
        <v>0.1</v>
      </c>
      <c r="AC10" s="28">
        <f>(Y10/100*AB10)/365*359+(AA10/100*AB10)/365*6</f>
        <v>543.4032876712329</v>
      </c>
      <c r="AD10" s="35" t="s">
        <v>60</v>
      </c>
      <c r="AE10" s="14">
        <f>AA10</f>
        <v>328200</v>
      </c>
      <c r="AF10" s="14">
        <v>328200</v>
      </c>
      <c r="AG10" s="15">
        <f>AE10-AF10</f>
        <v>0</v>
      </c>
      <c r="AH10" s="14">
        <v>0.1</v>
      </c>
      <c r="AI10" s="28">
        <f>(AE10/100*AH10)/365*224</f>
        <v>201.41589041095892</v>
      </c>
      <c r="AJ10" s="35"/>
      <c r="AK10" s="14">
        <f>AG10</f>
        <v>0</v>
      </c>
      <c r="AL10" s="14">
        <v>0</v>
      </c>
      <c r="AM10" s="15">
        <f>AK10-AL10</f>
        <v>0</v>
      </c>
      <c r="AN10" s="14">
        <v>0.1</v>
      </c>
      <c r="AO10" s="28">
        <f>(AK10/100*AN10)/365*224</f>
        <v>0</v>
      </c>
      <c r="AP10" s="35"/>
      <c r="AQ10" s="14">
        <f>AM10</f>
        <v>0</v>
      </c>
      <c r="AR10" s="14">
        <v>0</v>
      </c>
      <c r="AS10" s="15">
        <f>AQ10-AR10</f>
        <v>0</v>
      </c>
      <c r="AT10" s="14">
        <v>0.1</v>
      </c>
      <c r="AU10" s="28">
        <f>(AQ10/100*AT10)/365*224</f>
        <v>0</v>
      </c>
    </row>
    <row r="11" spans="1:47" ht="51.75" customHeight="1">
      <c r="A11" s="10" t="s">
        <v>17</v>
      </c>
      <c r="B11" s="11" t="s">
        <v>63</v>
      </c>
      <c r="C11" s="12" t="s">
        <v>62</v>
      </c>
      <c r="D11" s="13" t="s">
        <v>10</v>
      </c>
      <c r="E11" s="26">
        <v>621000</v>
      </c>
      <c r="F11" s="33"/>
      <c r="G11" s="14"/>
      <c r="H11" s="14"/>
      <c r="I11" s="14"/>
      <c r="J11" s="14">
        <v>0.1</v>
      </c>
      <c r="K11" s="28">
        <f>(I11/100*J11)/365*140</f>
        <v>0</v>
      </c>
      <c r="L11" s="33" t="s">
        <v>54</v>
      </c>
      <c r="M11" s="14">
        <f>I11</f>
        <v>0</v>
      </c>
      <c r="N11" s="14">
        <v>0</v>
      </c>
      <c r="O11" s="14">
        <v>547000</v>
      </c>
      <c r="P11" s="14">
        <v>0.1</v>
      </c>
      <c r="Q11" s="28">
        <f>(O11/100*P11)/366*9</f>
        <v>13.450819672131148</v>
      </c>
      <c r="R11" s="27" t="s">
        <v>56</v>
      </c>
      <c r="S11" s="14"/>
      <c r="T11" s="14"/>
      <c r="U11" s="14">
        <v>1596000</v>
      </c>
      <c r="V11" s="14">
        <v>0.1</v>
      </c>
      <c r="W11" s="28">
        <f>(U11/100*V11)/365*26</f>
        <v>113.68767123287672</v>
      </c>
      <c r="X11" s="35"/>
      <c r="Y11" s="14">
        <f>U11</f>
        <v>1596000</v>
      </c>
      <c r="Z11" s="14"/>
      <c r="AA11" s="15">
        <f>Y11-Z11</f>
        <v>1596000</v>
      </c>
      <c r="AB11" s="14">
        <f>V11</f>
        <v>0.1</v>
      </c>
      <c r="AC11" s="28">
        <f>(Y11/100*AB11)/365*359+(Y11/100*AB11)/365*6</f>
        <v>1596</v>
      </c>
      <c r="AD11" s="35" t="s">
        <v>66</v>
      </c>
      <c r="AE11" s="14">
        <f>AA11</f>
        <v>1596000</v>
      </c>
      <c r="AF11" s="14">
        <v>638400</v>
      </c>
      <c r="AG11" s="15">
        <f>AE11-AF11</f>
        <v>957600</v>
      </c>
      <c r="AH11" s="14">
        <f>AB11</f>
        <v>0.1</v>
      </c>
      <c r="AI11" s="28">
        <f>(AE11/100*AH11)/365*359+(AG11/100*AH11)/365*6</f>
        <v>1585.5057534246575</v>
      </c>
      <c r="AJ11" s="35" t="s">
        <v>67</v>
      </c>
      <c r="AK11" s="14">
        <f>AG11</f>
        <v>957600</v>
      </c>
      <c r="AL11" s="14">
        <v>957600</v>
      </c>
      <c r="AM11" s="15">
        <f>AK11-AL11</f>
        <v>0</v>
      </c>
      <c r="AN11" s="14">
        <f>AH11</f>
        <v>0.1</v>
      </c>
      <c r="AO11" s="28">
        <f>(AK11/100*AN11)/366*335</f>
        <v>876.4918032786885</v>
      </c>
      <c r="AP11" s="35"/>
      <c r="AQ11" s="14">
        <f>AM11</f>
        <v>0</v>
      </c>
      <c r="AR11" s="14">
        <v>0</v>
      </c>
      <c r="AS11" s="15">
        <f>AQ11-AR11</f>
        <v>0</v>
      </c>
      <c r="AT11" s="14">
        <f>AN11</f>
        <v>0.1</v>
      </c>
      <c r="AU11" s="28">
        <f>(AQ11/100*AT11)/365*355</f>
        <v>0</v>
      </c>
    </row>
    <row r="12" spans="1:47" ht="51.75" customHeight="1" thickBot="1">
      <c r="A12" s="36" t="s">
        <v>30</v>
      </c>
      <c r="B12" s="37" t="s">
        <v>64</v>
      </c>
      <c r="C12" s="12" t="s">
        <v>65</v>
      </c>
      <c r="D12" s="38"/>
      <c r="E12" s="39"/>
      <c r="F12" s="40"/>
      <c r="G12" s="41"/>
      <c r="H12" s="41"/>
      <c r="I12" s="41"/>
      <c r="J12" s="41"/>
      <c r="K12" s="42"/>
      <c r="L12" s="40"/>
      <c r="M12" s="41"/>
      <c r="N12" s="41"/>
      <c r="O12" s="41"/>
      <c r="P12" s="41"/>
      <c r="Q12" s="42"/>
      <c r="R12" s="43"/>
      <c r="S12" s="41"/>
      <c r="T12" s="41"/>
      <c r="U12" s="41"/>
      <c r="V12" s="41"/>
      <c r="W12" s="42"/>
      <c r="X12" s="44"/>
      <c r="Y12" s="41">
        <v>0</v>
      </c>
      <c r="Z12" s="41">
        <v>0</v>
      </c>
      <c r="AA12" s="45">
        <v>1362800</v>
      </c>
      <c r="AB12" s="41">
        <v>0.1</v>
      </c>
      <c r="AC12" s="28">
        <f>(AA12/100*AB12)/365*146</f>
        <v>545.1200000000001</v>
      </c>
      <c r="AD12" s="44"/>
      <c r="AE12" s="41">
        <v>1362800</v>
      </c>
      <c r="AF12" s="41">
        <v>0</v>
      </c>
      <c r="AG12" s="45">
        <v>1362800</v>
      </c>
      <c r="AH12" s="41">
        <v>0.1</v>
      </c>
      <c r="AI12" s="42">
        <v>1362.8</v>
      </c>
      <c r="AJ12" s="44" t="s">
        <v>68</v>
      </c>
      <c r="AK12" s="41">
        <v>1362800</v>
      </c>
      <c r="AL12" s="41">
        <v>545120</v>
      </c>
      <c r="AM12" s="15">
        <f>AK12-AL12</f>
        <v>817680</v>
      </c>
      <c r="AN12" s="14">
        <f>AH12</f>
        <v>0.1</v>
      </c>
      <c r="AO12" s="28">
        <f>(AK12/100*AN12)/366*355+(AM12/100*AN12)/366*6</f>
        <v>1335.2461202185796</v>
      </c>
      <c r="AP12" s="44" t="s">
        <v>69</v>
      </c>
      <c r="AQ12" s="41">
        <v>817680</v>
      </c>
      <c r="AR12" s="41">
        <v>817680</v>
      </c>
      <c r="AS12" s="45">
        <v>0</v>
      </c>
      <c r="AT12" s="14">
        <f>AN12</f>
        <v>0.1</v>
      </c>
      <c r="AU12" s="28">
        <f>(AQ12/100*AT12)/365*212</f>
        <v>474.9264657534247</v>
      </c>
    </row>
    <row r="13" spans="1:47" ht="29.25" customHeight="1" thickBot="1">
      <c r="A13" s="16"/>
      <c r="B13" s="17"/>
      <c r="C13" s="18" t="s">
        <v>19</v>
      </c>
      <c r="D13" s="17"/>
      <c r="E13" s="31">
        <f aca="true" t="shared" si="0" ref="E13:Y13">SUM(E7:E11)</f>
        <v>7563000</v>
      </c>
      <c r="F13" s="34">
        <f t="shared" si="0"/>
        <v>0</v>
      </c>
      <c r="G13" s="20">
        <f t="shared" si="0"/>
        <v>5700000</v>
      </c>
      <c r="H13" s="20">
        <f t="shared" si="0"/>
        <v>2280000</v>
      </c>
      <c r="I13" s="20">
        <f t="shared" si="0"/>
        <v>6080000</v>
      </c>
      <c r="J13" s="20">
        <f t="shared" si="0"/>
        <v>4.524999999999999</v>
      </c>
      <c r="K13" s="32">
        <f t="shared" si="0"/>
        <v>63565.753424657545</v>
      </c>
      <c r="L13" s="34">
        <f t="shared" si="0"/>
        <v>0</v>
      </c>
      <c r="M13" s="19">
        <f t="shared" si="0"/>
        <v>3680000</v>
      </c>
      <c r="N13" s="19">
        <f t="shared" si="0"/>
        <v>608000</v>
      </c>
      <c r="O13" s="19">
        <f t="shared" si="0"/>
        <v>4166000</v>
      </c>
      <c r="P13" s="19">
        <f t="shared" si="0"/>
        <v>0.4</v>
      </c>
      <c r="Q13" s="30">
        <f t="shared" si="0"/>
        <v>3691.6174863387982</v>
      </c>
      <c r="R13" s="29">
        <f t="shared" si="0"/>
        <v>0</v>
      </c>
      <c r="S13" s="20">
        <f t="shared" si="0"/>
        <v>3619000</v>
      </c>
      <c r="T13" s="20">
        <f t="shared" si="0"/>
        <v>1776000</v>
      </c>
      <c r="U13" s="19">
        <f t="shared" si="0"/>
        <v>3439000</v>
      </c>
      <c r="V13" s="20">
        <f t="shared" si="0"/>
        <v>0.4</v>
      </c>
      <c r="W13" s="32">
        <f t="shared" si="0"/>
        <v>3508.961643835616</v>
      </c>
      <c r="X13" s="29">
        <f t="shared" si="0"/>
        <v>0</v>
      </c>
      <c r="Y13" s="19">
        <f t="shared" si="0"/>
        <v>3439000</v>
      </c>
      <c r="Z13" s="19">
        <f>SUM(Z7:Z12)</f>
        <v>1514800</v>
      </c>
      <c r="AA13" s="19">
        <f>SUM(AA10:AA12)</f>
        <v>3287000</v>
      </c>
      <c r="AB13" s="19">
        <f>SUM(AB7:AB12)</f>
        <v>0.4</v>
      </c>
      <c r="AC13" s="30">
        <f>SUM(AC7:AC12)</f>
        <v>3460.333287671233</v>
      </c>
      <c r="AD13" s="29">
        <f>SUM(AD7:AD11)</f>
        <v>0</v>
      </c>
      <c r="AE13" s="19">
        <f>SUM(AE10:AE12)</f>
        <v>3287000</v>
      </c>
      <c r="AF13" s="19">
        <f>SUM(AF7:AF12)</f>
        <v>966600</v>
      </c>
      <c r="AG13" s="19">
        <f>SUM(AG11:AG12)</f>
        <v>2320400</v>
      </c>
      <c r="AH13" s="19">
        <f>SUM(AH11:AH12)</f>
        <v>0.2</v>
      </c>
      <c r="AI13" s="30">
        <f>SUM(AI7:AI12)</f>
        <v>3149.7216438356163</v>
      </c>
      <c r="AJ13" s="29">
        <f>SUM(AJ7:AJ11)</f>
        <v>0</v>
      </c>
      <c r="AK13" s="19">
        <f>SUM(AK7:AK12)</f>
        <v>2320400</v>
      </c>
      <c r="AL13" s="19">
        <f>SUM(AL7:AL12)</f>
        <v>1502720</v>
      </c>
      <c r="AM13" s="19">
        <f>SUM(AM7:AM12)</f>
        <v>817680</v>
      </c>
      <c r="AN13" s="19">
        <f>SUM(AN11:AN12)</f>
        <v>0.2</v>
      </c>
      <c r="AO13" s="30">
        <f>SUM(AO7:AO12)</f>
        <v>2211.737923497268</v>
      </c>
      <c r="AP13" s="29">
        <f>SUM(AP7:AP11)</f>
        <v>0</v>
      </c>
      <c r="AQ13" s="19">
        <f>SUM(AQ12:AQ12)</f>
        <v>817680</v>
      </c>
      <c r="AR13" s="19">
        <f>SUM(AR7:AR12)</f>
        <v>817680</v>
      </c>
      <c r="AS13" s="19">
        <f>SUM(AS7:AS11)</f>
        <v>0</v>
      </c>
      <c r="AT13" s="19">
        <f>SUM(AT7:AT12)</f>
        <v>0.4</v>
      </c>
      <c r="AU13" s="30">
        <f>SUM(AU7:AU12)</f>
        <v>474.9264657534247</v>
      </c>
    </row>
    <row r="14" ht="15">
      <c r="K14">
        <v>1096334.17</v>
      </c>
    </row>
    <row r="17" ht="18.75">
      <c r="C17" s="62" t="s">
        <v>71</v>
      </c>
    </row>
  </sheetData>
  <sheetProtection/>
  <mergeCells count="11">
    <mergeCell ref="B3:B6"/>
    <mergeCell ref="E3:E6"/>
    <mergeCell ref="F3:Q4"/>
    <mergeCell ref="C4:C6"/>
    <mergeCell ref="L5:Q5"/>
    <mergeCell ref="AP5:AU5"/>
    <mergeCell ref="AD5:AI5"/>
    <mergeCell ref="AJ5:AO5"/>
    <mergeCell ref="X5:AC5"/>
    <mergeCell ref="R5:W5"/>
    <mergeCell ref="R3:W4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view="pageBreakPreview" zoomScale="60" zoomScalePageLayoutView="0" workbookViewId="0" topLeftCell="A1">
      <selection activeCell="Q12" sqref="Q12"/>
    </sheetView>
  </sheetViews>
  <sheetFormatPr defaultColWidth="9.140625" defaultRowHeight="15"/>
  <cols>
    <col min="1" max="1" width="5.28125" style="0" customWidth="1"/>
    <col min="2" max="2" width="14.421875" style="0" customWidth="1"/>
    <col min="3" max="3" width="24.8515625" style="0" customWidth="1"/>
    <col min="4" max="4" width="14.57421875" style="0" hidden="1" customWidth="1"/>
    <col min="5" max="5" width="16.8515625" style="0" hidden="1" customWidth="1"/>
    <col min="6" max="6" width="15.7109375" style="22" customWidth="1"/>
    <col min="7" max="7" width="18.7109375" style="0" customWidth="1"/>
    <col min="8" max="8" width="17.00390625" style="0" customWidth="1"/>
    <col min="9" max="9" width="14.421875" style="22" customWidth="1"/>
    <col min="10" max="10" width="16.421875" style="0" customWidth="1"/>
    <col min="11" max="11" width="15.00390625" style="0" customWidth="1"/>
    <col min="12" max="12" width="18.8515625" style="0" customWidth="1"/>
    <col min="13" max="13" width="16.140625" style="0" customWidth="1"/>
    <col min="14" max="14" width="16.00390625" style="0" customWidth="1"/>
    <col min="15" max="15" width="17.7109375" style="0" customWidth="1"/>
    <col min="16" max="16" width="15.8515625" style="0" customWidth="1"/>
    <col min="17" max="17" width="13.00390625" style="0" customWidth="1"/>
  </cols>
  <sheetData>
    <row r="1" ht="39" customHeight="1">
      <c r="C1" s="21" t="s">
        <v>29</v>
      </c>
    </row>
    <row r="2" ht="53.25" customHeight="1" thickBot="1"/>
    <row r="3" spans="1:17" ht="15.75">
      <c r="A3" s="1"/>
      <c r="B3" s="88" t="s">
        <v>0</v>
      </c>
      <c r="C3" s="2"/>
      <c r="D3" s="2" t="s">
        <v>1</v>
      </c>
      <c r="E3" s="101" t="s">
        <v>20</v>
      </c>
      <c r="F3" s="91" t="s">
        <v>21</v>
      </c>
      <c r="G3" s="92"/>
      <c r="H3" s="93"/>
      <c r="I3" s="93"/>
      <c r="J3" s="93"/>
      <c r="K3" s="94"/>
      <c r="L3" s="91" t="s">
        <v>21</v>
      </c>
      <c r="M3" s="92"/>
      <c r="N3" s="93"/>
      <c r="O3" s="93"/>
      <c r="P3" s="93"/>
      <c r="Q3" s="94"/>
    </row>
    <row r="4" spans="1:17" ht="15.75">
      <c r="A4" s="3" t="s">
        <v>2</v>
      </c>
      <c r="B4" s="89"/>
      <c r="C4" s="98" t="s">
        <v>3</v>
      </c>
      <c r="D4" s="4" t="s">
        <v>4</v>
      </c>
      <c r="E4" s="102"/>
      <c r="F4" s="95"/>
      <c r="G4" s="96"/>
      <c r="H4" s="96"/>
      <c r="I4" s="96"/>
      <c r="J4" s="96"/>
      <c r="K4" s="97"/>
      <c r="L4" s="95"/>
      <c r="M4" s="96"/>
      <c r="N4" s="96"/>
      <c r="O4" s="96"/>
      <c r="P4" s="96"/>
      <c r="Q4" s="97"/>
    </row>
    <row r="5" spans="1:17" ht="15.75">
      <c r="A5" s="3" t="s">
        <v>5</v>
      </c>
      <c r="B5" s="89"/>
      <c r="C5" s="99"/>
      <c r="D5" s="4" t="s">
        <v>6</v>
      </c>
      <c r="E5" s="102"/>
      <c r="F5" s="23">
        <v>2014</v>
      </c>
      <c r="G5" s="6"/>
      <c r="H5" s="6"/>
      <c r="I5" s="23">
        <v>2015</v>
      </c>
      <c r="J5" s="6"/>
      <c r="K5" s="6"/>
      <c r="L5" s="5">
        <v>2016</v>
      </c>
      <c r="M5" s="6"/>
      <c r="N5" s="6"/>
      <c r="O5" s="5">
        <v>2017</v>
      </c>
      <c r="P5" s="6"/>
      <c r="Q5" s="6"/>
    </row>
    <row r="6" spans="1:17" ht="29.25" customHeight="1" thickBot="1">
      <c r="A6" s="7"/>
      <c r="B6" s="90"/>
      <c r="C6" s="100"/>
      <c r="D6" s="8" t="s">
        <v>6</v>
      </c>
      <c r="E6" s="103"/>
      <c r="F6" s="9" t="s">
        <v>22</v>
      </c>
      <c r="G6" s="9" t="s">
        <v>7</v>
      </c>
      <c r="H6" s="9" t="s">
        <v>39</v>
      </c>
      <c r="I6" s="9" t="s">
        <v>22</v>
      </c>
      <c r="J6" s="9" t="s">
        <v>7</v>
      </c>
      <c r="K6" s="9" t="s">
        <v>39</v>
      </c>
      <c r="L6" s="8" t="s">
        <v>22</v>
      </c>
      <c r="M6" s="9" t="s">
        <v>7</v>
      </c>
      <c r="N6" s="9" t="s">
        <v>39</v>
      </c>
      <c r="O6" s="8" t="s">
        <v>22</v>
      </c>
      <c r="P6" s="9" t="s">
        <v>7</v>
      </c>
      <c r="Q6" s="9" t="s">
        <v>39</v>
      </c>
    </row>
    <row r="7" spans="1:17" ht="54" customHeight="1">
      <c r="A7" s="10" t="s">
        <v>8</v>
      </c>
      <c r="B7" s="11" t="s">
        <v>9</v>
      </c>
      <c r="C7" s="12" t="s">
        <v>33</v>
      </c>
      <c r="D7" s="13" t="s">
        <v>10</v>
      </c>
      <c r="E7" s="14">
        <v>11000000</v>
      </c>
      <c r="F7" s="24" t="s">
        <v>23</v>
      </c>
      <c r="G7" s="14">
        <v>4400000</v>
      </c>
      <c r="H7" s="14">
        <v>424695.89</v>
      </c>
      <c r="I7" s="24" t="s">
        <v>25</v>
      </c>
      <c r="J7" s="14">
        <f>E7-G7</f>
        <v>6600000</v>
      </c>
      <c r="K7" s="14">
        <v>80284.93</v>
      </c>
      <c r="L7" s="15"/>
      <c r="M7" s="14">
        <v>0</v>
      </c>
      <c r="N7" s="14">
        <v>0</v>
      </c>
      <c r="O7" s="15"/>
      <c r="P7" s="14">
        <v>0</v>
      </c>
      <c r="Q7" s="14">
        <v>0</v>
      </c>
    </row>
    <row r="8" spans="1:17" ht="52.5" customHeight="1">
      <c r="A8" s="10" t="s">
        <v>11</v>
      </c>
      <c r="B8" s="11" t="s">
        <v>12</v>
      </c>
      <c r="C8" s="12" t="s">
        <v>34</v>
      </c>
      <c r="D8" s="13" t="s">
        <v>10</v>
      </c>
      <c r="E8" s="14">
        <v>11000000</v>
      </c>
      <c r="F8" s="24" t="s">
        <v>23</v>
      </c>
      <c r="G8" s="14">
        <v>4400000</v>
      </c>
      <c r="H8" s="14">
        <v>434695.89</v>
      </c>
      <c r="I8" s="24" t="s">
        <v>24</v>
      </c>
      <c r="J8" s="14">
        <f>E8-G8</f>
        <v>6600000</v>
      </c>
      <c r="K8" s="14">
        <v>143210.96</v>
      </c>
      <c r="L8" s="15"/>
      <c r="M8" s="14">
        <v>0</v>
      </c>
      <c r="N8" s="14">
        <v>0</v>
      </c>
      <c r="O8" s="15"/>
      <c r="P8" s="14">
        <v>0</v>
      </c>
      <c r="Q8" s="14">
        <v>0</v>
      </c>
    </row>
    <row r="9" spans="1:17" ht="54.75" customHeight="1">
      <c r="A9" s="10" t="s">
        <v>13</v>
      </c>
      <c r="B9" s="11" t="s">
        <v>14</v>
      </c>
      <c r="C9" s="12" t="s">
        <v>35</v>
      </c>
      <c r="D9" s="13" t="s">
        <v>10</v>
      </c>
      <c r="E9" s="14">
        <v>4000000</v>
      </c>
      <c r="F9" s="24" t="s">
        <v>23</v>
      </c>
      <c r="G9" s="14">
        <v>1600000</v>
      </c>
      <c r="H9" s="14">
        <v>158071.23</v>
      </c>
      <c r="I9" s="24" t="s">
        <v>26</v>
      </c>
      <c r="J9" s="14">
        <f>E9-G9</f>
        <v>2400000</v>
      </c>
      <c r="K9" s="14">
        <v>64964.38</v>
      </c>
      <c r="L9" s="15"/>
      <c r="M9" s="14">
        <v>0</v>
      </c>
      <c r="N9" s="14">
        <v>0</v>
      </c>
      <c r="O9" s="15"/>
      <c r="P9" s="14">
        <v>0</v>
      </c>
      <c r="Q9" s="14">
        <v>0</v>
      </c>
    </row>
    <row r="10" spans="1:17" ht="52.5" customHeight="1">
      <c r="A10" s="10" t="s">
        <v>15</v>
      </c>
      <c r="B10" s="11" t="s">
        <v>16</v>
      </c>
      <c r="C10" s="12" t="s">
        <v>36</v>
      </c>
      <c r="D10" s="13" t="s">
        <v>10</v>
      </c>
      <c r="E10" s="14">
        <v>1700000</v>
      </c>
      <c r="F10" s="24" t="s">
        <v>23</v>
      </c>
      <c r="G10" s="14">
        <v>680000</v>
      </c>
      <c r="H10" s="14">
        <v>69279.65</v>
      </c>
      <c r="I10" s="24" t="s">
        <v>27</v>
      </c>
      <c r="J10" s="14">
        <f>E10-G10</f>
        <v>1020000</v>
      </c>
      <c r="K10" s="14">
        <v>35619.66</v>
      </c>
      <c r="L10" s="15"/>
      <c r="M10" s="14">
        <v>0</v>
      </c>
      <c r="N10" s="14">
        <v>0</v>
      </c>
      <c r="O10" s="15"/>
      <c r="P10" s="14">
        <v>0</v>
      </c>
      <c r="Q10" s="14">
        <v>0</v>
      </c>
    </row>
    <row r="11" spans="1:17" ht="51.75" customHeight="1">
      <c r="A11" s="10" t="s">
        <v>17</v>
      </c>
      <c r="B11" s="11" t="s">
        <v>18</v>
      </c>
      <c r="C11" s="12" t="s">
        <v>37</v>
      </c>
      <c r="D11" s="13" t="s">
        <v>10</v>
      </c>
      <c r="E11" s="14">
        <v>621000</v>
      </c>
      <c r="F11" s="24" t="s">
        <v>23</v>
      </c>
      <c r="G11" s="14">
        <v>69000</v>
      </c>
      <c r="H11" s="14">
        <v>3093.66</v>
      </c>
      <c r="I11" s="24" t="s">
        <v>28</v>
      </c>
      <c r="J11" s="14">
        <v>69000</v>
      </c>
      <c r="K11" s="14">
        <v>2760</v>
      </c>
      <c r="L11" s="15" t="s">
        <v>31</v>
      </c>
      <c r="M11" s="14">
        <v>69000</v>
      </c>
      <c r="N11" s="14">
        <v>2415</v>
      </c>
      <c r="O11" s="15" t="s">
        <v>28</v>
      </c>
      <c r="P11" s="14">
        <v>69000</v>
      </c>
      <c r="Q11" s="14">
        <v>2070</v>
      </c>
    </row>
    <row r="12" spans="1:17" ht="51.75" customHeight="1">
      <c r="A12" s="10" t="s">
        <v>30</v>
      </c>
      <c r="B12" s="11" t="s">
        <v>40</v>
      </c>
      <c r="C12" s="12" t="s">
        <v>38</v>
      </c>
      <c r="D12" s="13" t="s">
        <v>10</v>
      </c>
      <c r="E12" s="14">
        <v>1032000</v>
      </c>
      <c r="F12" s="24"/>
      <c r="G12" s="14">
        <v>0</v>
      </c>
      <c r="H12" s="14">
        <v>0</v>
      </c>
      <c r="I12" s="24"/>
      <c r="J12" s="14">
        <v>0</v>
      </c>
      <c r="K12" s="14">
        <v>0</v>
      </c>
      <c r="L12" s="15" t="s">
        <v>31</v>
      </c>
      <c r="M12" s="14">
        <v>412800</v>
      </c>
      <c r="N12" s="14">
        <v>27866.83</v>
      </c>
      <c r="O12" s="15" t="s">
        <v>32</v>
      </c>
      <c r="P12" s="14">
        <v>619200</v>
      </c>
      <c r="Q12" s="14">
        <v>10468.03</v>
      </c>
    </row>
    <row r="13" spans="1:17" ht="51.75" customHeight="1">
      <c r="A13" s="10" t="s">
        <v>41</v>
      </c>
      <c r="B13" s="11" t="s">
        <v>43</v>
      </c>
      <c r="C13" s="12" t="s">
        <v>44</v>
      </c>
      <c r="D13" s="13" t="s">
        <v>10</v>
      </c>
      <c r="E13" s="14">
        <v>1032000</v>
      </c>
      <c r="F13" s="24"/>
      <c r="G13" s="14">
        <v>0</v>
      </c>
      <c r="H13" s="14">
        <v>0</v>
      </c>
      <c r="I13" s="24"/>
      <c r="J13" s="14">
        <v>0</v>
      </c>
      <c r="K13" s="14">
        <v>0</v>
      </c>
      <c r="L13" s="15"/>
      <c r="M13" s="14"/>
      <c r="N13" s="14"/>
      <c r="O13" s="15"/>
      <c r="P13" s="14"/>
      <c r="Q13" s="14"/>
    </row>
    <row r="14" spans="1:17" ht="51.75" customHeight="1" thickBot="1">
      <c r="A14" s="10" t="s">
        <v>42</v>
      </c>
      <c r="B14" s="11" t="s">
        <v>45</v>
      </c>
      <c r="C14" s="12" t="s">
        <v>46</v>
      </c>
      <c r="D14" s="13" t="s">
        <v>10</v>
      </c>
      <c r="E14" s="14">
        <v>1032000</v>
      </c>
      <c r="F14" s="24"/>
      <c r="G14" s="14">
        <v>0</v>
      </c>
      <c r="H14" s="14">
        <v>0</v>
      </c>
      <c r="I14" s="24"/>
      <c r="J14" s="14">
        <v>0</v>
      </c>
      <c r="K14" s="14">
        <v>0</v>
      </c>
      <c r="L14" s="15"/>
      <c r="M14" s="14"/>
      <c r="N14" s="14"/>
      <c r="O14" s="15"/>
      <c r="P14" s="14"/>
      <c r="Q14" s="14"/>
    </row>
    <row r="15" spans="1:17" ht="16.5" thickBot="1">
      <c r="A15" s="16"/>
      <c r="B15" s="17"/>
      <c r="C15" s="18" t="s">
        <v>19</v>
      </c>
      <c r="D15" s="17"/>
      <c r="E15" s="19">
        <f aca="true" t="shared" si="0" ref="E15:Q15">SUM(E7:E14)</f>
        <v>31417000</v>
      </c>
      <c r="F15" s="25">
        <f t="shared" si="0"/>
        <v>0</v>
      </c>
      <c r="G15" s="20">
        <f t="shared" si="0"/>
        <v>11149000</v>
      </c>
      <c r="H15" s="20">
        <f t="shared" si="0"/>
        <v>1089836.3199999998</v>
      </c>
      <c r="I15" s="25">
        <f t="shared" si="0"/>
        <v>0</v>
      </c>
      <c r="J15" s="19">
        <f t="shared" si="0"/>
        <v>16689000</v>
      </c>
      <c r="K15" s="19">
        <f t="shared" si="0"/>
        <v>326839.92999999993</v>
      </c>
      <c r="L15" s="19">
        <f t="shared" si="0"/>
        <v>0</v>
      </c>
      <c r="M15" s="20">
        <f t="shared" si="0"/>
        <v>481800</v>
      </c>
      <c r="N15" s="20">
        <f t="shared" si="0"/>
        <v>30281.83</v>
      </c>
      <c r="O15" s="19">
        <f t="shared" si="0"/>
        <v>0</v>
      </c>
      <c r="P15" s="19">
        <f t="shared" si="0"/>
        <v>688200</v>
      </c>
      <c r="Q15" s="19">
        <f t="shared" si="0"/>
        <v>12538.03</v>
      </c>
    </row>
  </sheetData>
  <sheetProtection/>
  <mergeCells count="5">
    <mergeCell ref="B3:B6"/>
    <mergeCell ref="L3:Q4"/>
    <mergeCell ref="C4:C6"/>
    <mergeCell ref="E3:E6"/>
    <mergeCell ref="F3:K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rajfin1</dc:creator>
  <cp:keywords/>
  <dc:description/>
  <cp:lastModifiedBy>1</cp:lastModifiedBy>
  <cp:lastPrinted>2018-11-13T12:13:10Z</cp:lastPrinted>
  <dcterms:created xsi:type="dcterms:W3CDTF">2014-09-03T06:15:50Z</dcterms:created>
  <dcterms:modified xsi:type="dcterms:W3CDTF">2018-11-13T12:15:12Z</dcterms:modified>
  <cp:category/>
  <cp:version/>
  <cp:contentType/>
  <cp:contentStatus/>
</cp:coreProperties>
</file>